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1075" windowHeight="1003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<sst xmlns="http://schemas.openxmlformats.org/spreadsheetml/2006/main" count="118" uniqueCount="64">
  <si>
    <t>Courtyard</t>
  </si>
  <si>
    <t>Fairfield</t>
  </si>
  <si>
    <t>Austin</t>
  </si>
  <si>
    <t>Carlsbad</t>
  </si>
  <si>
    <t>Albequerque</t>
  </si>
  <si>
    <t>Vdara</t>
  </si>
  <si>
    <t>Las Vegas</t>
  </si>
  <si>
    <t>Holiday Inn</t>
  </si>
  <si>
    <t>San Luis Obispo</t>
  </si>
  <si>
    <t>Best Western</t>
  </si>
  <si>
    <t>Scotts Valley</t>
  </si>
  <si>
    <t>Marriott</t>
  </si>
  <si>
    <t>San Francisco</t>
  </si>
  <si>
    <t>Red Lion</t>
  </si>
  <si>
    <t>Salem</t>
  </si>
  <si>
    <t>Seattle</t>
  </si>
  <si>
    <t>Crowne Plaza</t>
  </si>
  <si>
    <t>Minneapolis</t>
  </si>
  <si>
    <t>Hyatt</t>
  </si>
  <si>
    <t>St Louis</t>
  </si>
  <si>
    <t>Atlanta</t>
  </si>
  <si>
    <t>Date</t>
  </si>
  <si>
    <t>Bid</t>
  </si>
  <si>
    <t>Ask</t>
  </si>
  <si>
    <t>Hotel</t>
  </si>
  <si>
    <t>City</t>
  </si>
  <si>
    <t>Hyatt Place</t>
  </si>
  <si>
    <t>Greenville</t>
  </si>
  <si>
    <t>Wyndam</t>
  </si>
  <si>
    <t>New Orleans</t>
  </si>
  <si>
    <t>St Petersburg</t>
  </si>
  <si>
    <t>Denver</t>
  </si>
  <si>
    <t>Springhill Suites</t>
  </si>
  <si>
    <t>Colorado Springs</t>
  </si>
  <si>
    <t>Westin</t>
  </si>
  <si>
    <t>Sheraton</t>
  </si>
  <si>
    <t>Reston, VA</t>
  </si>
  <si>
    <t>Savannah</t>
  </si>
  <si>
    <t>Raliegh</t>
  </si>
  <si>
    <t>Wingate</t>
  </si>
  <si>
    <t>Radisson</t>
  </si>
  <si>
    <t>Difference</t>
  </si>
  <si>
    <t>% Savings</t>
  </si>
  <si>
    <t>$ Savings</t>
  </si>
  <si>
    <t>Average</t>
  </si>
  <si>
    <t>Inn at Mulberry Grove</t>
  </si>
  <si>
    <t>Wyndam Westshore</t>
  </si>
  <si>
    <t>Tampa</t>
  </si>
  <si>
    <t>Proj Ask</t>
  </si>
  <si>
    <t>Total PL</t>
  </si>
  <si>
    <t>Real Savings</t>
  </si>
  <si>
    <t>Real % Sv</t>
  </si>
  <si>
    <t>Star</t>
  </si>
  <si>
    <t>Spokane</t>
  </si>
  <si>
    <t>Quality Inn</t>
  </si>
  <si>
    <t>La Quinta</t>
  </si>
  <si>
    <t>Belgrade, MT</t>
  </si>
  <si>
    <t>City Center Inn</t>
  </si>
  <si>
    <t>Bozeman, MT</t>
  </si>
  <si>
    <t>Herndon, VA</t>
  </si>
  <si>
    <t>Richmond</t>
  </si>
  <si>
    <t>Paid:</t>
  </si>
  <si>
    <t>Retail:</t>
  </si>
  <si>
    <t>Nights/Stars: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</si>
</sst>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51505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4" fontId="0" fillId="0" borderId="0" xfId="16" applyFont="1"/>
    <xf numFmtId="44" fontId="2" fillId="0" borderId="0" xfId="16" applyFont="1"/>
    <xf numFmtId="9" fontId="0" fillId="0" borderId="0" xfId="15" applyFont="1"/>
    <xf numFmtId="44" fontId="0" fillId="0" borderId="0" xfId="0" applyNumberFormat="1"/>
    <xf numFmtId="43" fontId="0" fillId="0" borderId="0" xfId="18" applyFont="1"/>
    <xf numFmtId="44" fontId="3" fillId="0" borderId="0" xfId="16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 topLeftCell="A1">
      <selection activeCell="I15" sqref="I15"/>
    </sheetView>
  </sheetViews>
  <sheetFormatPr defaultColWidth="9.140625" defaultRowHeight="15"/>
  <cols>
    <col min="1" max="1" width="9.7109375" style="0" bestFit="1" customWidth="1"/>
    <col min="2" max="2" width="9.140625" style="2" customWidth="1"/>
    <col min="3" max="3" width="10.57421875" style="2" bestFit="1" customWidth="1"/>
    <col min="4" max="4" width="11.57421875" style="0" customWidth="1"/>
    <col min="5" max="5" width="14.00390625" style="0" customWidth="1"/>
    <col min="6" max="6" width="9.140625" style="2" customWidth="1"/>
    <col min="7" max="7" width="8.8515625" style="4" customWidth="1"/>
    <col min="9" max="9" width="10.57421875" style="2" bestFit="1" customWidth="1"/>
    <col min="10" max="10" width="10.57421875" style="0" bestFit="1" customWidth="1"/>
    <col min="11" max="11" width="7.140625" style="0" customWidth="1"/>
    <col min="12" max="12" width="5.28125" style="0" customWidth="1"/>
    <col min="13" max="13" width="10.57421875" style="0" bestFit="1" customWidth="1"/>
  </cols>
  <sheetData>
    <row r="1" spans="1:6" ht="15">
      <c r="A1" s="2" t="s">
        <v>63</v>
      </c>
      <c r="C1" s="2" t="s">
        <v>61</v>
      </c>
      <c r="D1" t="s">
        <v>62</v>
      </c>
      <c r="E1" t="s">
        <v>43</v>
      </c>
      <c r="F1" t="s">
        <v>42</v>
      </c>
    </row>
    <row r="2" spans="1:6" ht="15">
      <c r="A2" s="6">
        <f>COUNT(L:L)</f>
        <v>50</v>
      </c>
      <c r="C2" s="2">
        <f>SUM($I$6:$I$1000)</f>
        <v>3294.3699999999994</v>
      </c>
      <c r="D2" s="2">
        <f>SUM($H$6:$H$1000)</f>
        <v>6648.700799999998</v>
      </c>
      <c r="E2" s="2">
        <f>D2-C2</f>
        <v>3354.3307999999984</v>
      </c>
      <c r="F2" s="4">
        <f>1-(C2/D2)</f>
        <v>0.5045092117846541</v>
      </c>
    </row>
    <row r="3" spans="1:6" ht="15">
      <c r="A3" s="6">
        <f>AVERAGE(L:L)</f>
        <v>3.32</v>
      </c>
      <c r="C3" s="2">
        <f>AVERAGE(I:I)</f>
        <v>67.23204081632652</v>
      </c>
      <c r="D3" s="5" t="s">
        <v>44</v>
      </c>
      <c r="F3"/>
    </row>
    <row r="4" spans="4:14" ht="15">
      <c r="D4" s="2"/>
      <c r="E4" s="2"/>
      <c r="F4" s="4"/>
      <c r="M4" s="2"/>
      <c r="N4" s="5"/>
    </row>
    <row r="5" spans="1:12" ht="15">
      <c r="A5" t="s">
        <v>21</v>
      </c>
      <c r="B5" s="2" t="s">
        <v>22</v>
      </c>
      <c r="C5" s="2" t="s">
        <v>23</v>
      </c>
      <c r="D5" t="s">
        <v>24</v>
      </c>
      <c r="E5" t="s">
        <v>25</v>
      </c>
      <c r="F5" s="2" t="s">
        <v>41</v>
      </c>
      <c r="G5" s="4" t="s">
        <v>42</v>
      </c>
      <c r="H5" t="s">
        <v>48</v>
      </c>
      <c r="I5" s="2" t="s">
        <v>49</v>
      </c>
      <c r="J5" s="5" t="s">
        <v>50</v>
      </c>
      <c r="K5" s="5" t="s">
        <v>51</v>
      </c>
      <c r="L5" s="5" t="s">
        <v>52</v>
      </c>
    </row>
    <row r="6" spans="1:12" ht="15">
      <c r="A6" s="1">
        <v>41400</v>
      </c>
      <c r="B6" s="2">
        <v>61</v>
      </c>
      <c r="C6" s="2">
        <v>135.15</v>
      </c>
      <c r="D6" t="s">
        <v>46</v>
      </c>
      <c r="E6" t="s">
        <v>47</v>
      </c>
      <c r="F6" s="2">
        <f>C6-B6</f>
        <v>74.15</v>
      </c>
      <c r="G6" s="4">
        <f>1-(B6/C6)</f>
        <v>0.5486496485386607</v>
      </c>
      <c r="H6" s="5">
        <f>C6*1.12</f>
        <v>151.36800000000002</v>
      </c>
      <c r="I6" s="3">
        <v>76.29</v>
      </c>
      <c r="J6" s="5">
        <f aca="true" t="shared" si="0" ref="J6">H6-I6</f>
        <v>75.07800000000002</v>
      </c>
      <c r="K6" s="4">
        <f>1-(I6/H6)</f>
        <v>0.4959965118122721</v>
      </c>
      <c r="L6">
        <v>3.5</v>
      </c>
    </row>
    <row r="7" spans="1:12" ht="15">
      <c r="A7" s="1">
        <v>41377</v>
      </c>
      <c r="B7" s="2">
        <v>36</v>
      </c>
      <c r="C7" s="2">
        <v>124</v>
      </c>
      <c r="D7" t="s">
        <v>35</v>
      </c>
      <c r="E7" t="s">
        <v>36</v>
      </c>
      <c r="F7" s="2">
        <f>C7-B7</f>
        <v>88</v>
      </c>
      <c r="G7" s="4">
        <f>1-(B7/C7)</f>
        <v>0.7096774193548387</v>
      </c>
      <c r="H7" s="5">
        <f>C7*1.12</f>
        <v>138.88000000000002</v>
      </c>
      <c r="I7" s="2">
        <v>43.88</v>
      </c>
      <c r="J7" s="5">
        <f aca="true" t="shared" si="1" ref="J7:J9">H7-I7</f>
        <v>95.00000000000003</v>
      </c>
      <c r="K7" s="4">
        <f aca="true" t="shared" si="2" ref="K7:K55">1-(I7/H7)</f>
        <v>0.6840437788018434</v>
      </c>
      <c r="L7">
        <v>3.5</v>
      </c>
    </row>
    <row r="8" spans="1:12" ht="15">
      <c r="A8" s="1">
        <v>41376</v>
      </c>
      <c r="B8" s="2">
        <v>36</v>
      </c>
      <c r="C8" s="2">
        <v>124</v>
      </c>
      <c r="D8" t="s">
        <v>35</v>
      </c>
      <c r="E8" t="s">
        <v>36</v>
      </c>
      <c r="F8" s="2">
        <f aca="true" t="shared" si="3" ref="F8:F55">C8-B8</f>
        <v>88</v>
      </c>
      <c r="G8" s="4">
        <f aca="true" t="shared" si="4" ref="G8:G55">1-(B8/C8)</f>
        <v>0.7096774193548387</v>
      </c>
      <c r="H8" s="5">
        <f aca="true" t="shared" si="5" ref="H8:H55">C8*1.12</f>
        <v>138.88000000000002</v>
      </c>
      <c r="I8" s="2">
        <v>43.88</v>
      </c>
      <c r="J8" s="5">
        <f t="shared" si="1"/>
        <v>95.00000000000003</v>
      </c>
      <c r="K8" s="4">
        <f t="shared" si="2"/>
        <v>0.6840437788018434</v>
      </c>
      <c r="L8">
        <v>3.5</v>
      </c>
    </row>
    <row r="9" spans="1:12" ht="15">
      <c r="A9" s="1">
        <v>41375</v>
      </c>
      <c r="B9" s="2">
        <v>36</v>
      </c>
      <c r="C9" s="2">
        <v>124</v>
      </c>
      <c r="D9" t="s">
        <v>35</v>
      </c>
      <c r="E9" t="s">
        <v>36</v>
      </c>
      <c r="F9" s="2">
        <f t="shared" si="3"/>
        <v>88</v>
      </c>
      <c r="G9" s="4">
        <f t="shared" si="4"/>
        <v>0.7096774193548387</v>
      </c>
      <c r="H9" s="5">
        <f t="shared" si="5"/>
        <v>138.88000000000002</v>
      </c>
      <c r="I9" s="2">
        <v>43.88</v>
      </c>
      <c r="J9" s="5">
        <f t="shared" si="1"/>
        <v>95.00000000000003</v>
      </c>
      <c r="K9" s="4">
        <f t="shared" si="2"/>
        <v>0.6840437788018434</v>
      </c>
      <c r="L9">
        <v>3.5</v>
      </c>
    </row>
    <row r="10" spans="1:12" ht="15">
      <c r="A10" s="1">
        <v>41374</v>
      </c>
      <c r="B10" s="2">
        <v>34</v>
      </c>
      <c r="D10" t="s">
        <v>45</v>
      </c>
      <c r="E10" t="s">
        <v>37</v>
      </c>
      <c r="F10" s="2">
        <v>0</v>
      </c>
      <c r="G10" s="4">
        <v>0</v>
      </c>
      <c r="H10" s="5">
        <v>0</v>
      </c>
      <c r="K10" s="4"/>
      <c r="L10">
        <v>2.5</v>
      </c>
    </row>
    <row r="11" spans="1:12" ht="15">
      <c r="A11" s="1">
        <v>41370</v>
      </c>
      <c r="B11" s="2">
        <v>41</v>
      </c>
      <c r="C11" s="3">
        <v>96.53</v>
      </c>
      <c r="D11" t="s">
        <v>40</v>
      </c>
      <c r="E11" t="s">
        <v>38</v>
      </c>
      <c r="F11" s="2">
        <f t="shared" si="3"/>
        <v>55.53</v>
      </c>
      <c r="G11" s="4">
        <f t="shared" si="4"/>
        <v>0.575261576711903</v>
      </c>
      <c r="H11" s="5">
        <f t="shared" si="5"/>
        <v>108.1136</v>
      </c>
      <c r="I11" s="2">
        <v>51.96</v>
      </c>
      <c r="J11" s="5">
        <f>H11-I11</f>
        <v>56.153600000000004</v>
      </c>
      <c r="K11" s="4">
        <f t="shared" si="2"/>
        <v>0.5193944147637299</v>
      </c>
      <c r="L11">
        <v>3.5</v>
      </c>
    </row>
    <row r="12" spans="1:12" ht="15">
      <c r="A12" s="1">
        <v>41369</v>
      </c>
      <c r="B12" s="2">
        <v>41</v>
      </c>
      <c r="C12" s="3">
        <v>96.53</v>
      </c>
      <c r="D12" t="s">
        <v>40</v>
      </c>
      <c r="E12" t="s">
        <v>38</v>
      </c>
      <c r="F12" s="2">
        <f t="shared" si="3"/>
        <v>55.53</v>
      </c>
      <c r="G12" s="4">
        <f t="shared" si="4"/>
        <v>0.575261576711903</v>
      </c>
      <c r="H12" s="5">
        <f t="shared" si="5"/>
        <v>108.1136</v>
      </c>
      <c r="I12" s="2">
        <v>51.96</v>
      </c>
      <c r="J12" s="5">
        <f aca="true" t="shared" si="6" ref="J12:J13">H12-I12</f>
        <v>56.153600000000004</v>
      </c>
      <c r="K12" s="4">
        <f t="shared" si="2"/>
        <v>0.5193944147637299</v>
      </c>
      <c r="L12">
        <v>3.5</v>
      </c>
    </row>
    <row r="13" spans="1:12" ht="15">
      <c r="A13" s="1">
        <v>41368</v>
      </c>
      <c r="B13" s="2">
        <v>41</v>
      </c>
      <c r="C13" s="3">
        <v>96.53</v>
      </c>
      <c r="D13" t="s">
        <v>40</v>
      </c>
      <c r="E13" t="s">
        <v>38</v>
      </c>
      <c r="F13" s="2">
        <f t="shared" si="3"/>
        <v>55.53</v>
      </c>
      <c r="G13" s="4">
        <f t="shared" si="4"/>
        <v>0.575261576711903</v>
      </c>
      <c r="H13" s="5">
        <f t="shared" si="5"/>
        <v>108.1136</v>
      </c>
      <c r="I13" s="2">
        <v>51.96</v>
      </c>
      <c r="J13" s="5">
        <f t="shared" si="6"/>
        <v>56.153600000000004</v>
      </c>
      <c r="K13" s="4">
        <f t="shared" si="2"/>
        <v>0.5193944147637299</v>
      </c>
      <c r="L13">
        <v>3.5</v>
      </c>
    </row>
    <row r="14" spans="1:12" ht="15">
      <c r="A14" s="1">
        <v>41363</v>
      </c>
      <c r="B14" s="2">
        <v>40</v>
      </c>
      <c r="C14" s="2">
        <v>87.2</v>
      </c>
      <c r="D14" t="s">
        <v>39</v>
      </c>
      <c r="E14" t="s">
        <v>37</v>
      </c>
      <c r="F14" s="2">
        <f t="shared" si="3"/>
        <v>47.2</v>
      </c>
      <c r="G14" s="4">
        <f t="shared" si="4"/>
        <v>0.5412844036697249</v>
      </c>
      <c r="H14" s="5">
        <f t="shared" si="5"/>
        <v>97.66400000000002</v>
      </c>
      <c r="I14" s="2">
        <f>150.81/3</f>
        <v>50.27</v>
      </c>
      <c r="J14" s="5">
        <f aca="true" t="shared" si="7" ref="J14:J55">H14-I14</f>
        <v>47.39400000000001</v>
      </c>
      <c r="K14" s="4">
        <f t="shared" si="2"/>
        <v>0.4852760484927917</v>
      </c>
      <c r="L14">
        <v>3</v>
      </c>
    </row>
    <row r="15" spans="1:12" ht="15">
      <c r="A15" s="1">
        <v>41362</v>
      </c>
      <c r="B15" s="2">
        <v>40</v>
      </c>
      <c r="C15" s="2">
        <v>87.2</v>
      </c>
      <c r="D15" t="s">
        <v>39</v>
      </c>
      <c r="E15" t="s">
        <v>37</v>
      </c>
      <c r="F15" s="2">
        <f t="shared" si="3"/>
        <v>47.2</v>
      </c>
      <c r="G15" s="4">
        <f t="shared" si="4"/>
        <v>0.5412844036697249</v>
      </c>
      <c r="H15" s="5">
        <f t="shared" si="5"/>
        <v>97.66400000000002</v>
      </c>
      <c r="I15" s="2">
        <f aca="true" t="shared" si="8" ref="I15:I16">150.81/3</f>
        <v>50.27</v>
      </c>
      <c r="J15" s="5">
        <f t="shared" si="7"/>
        <v>47.39400000000001</v>
      </c>
      <c r="K15" s="4">
        <f t="shared" si="2"/>
        <v>0.4852760484927917</v>
      </c>
      <c r="L15">
        <v>3</v>
      </c>
    </row>
    <row r="16" spans="1:12" ht="15">
      <c r="A16" s="1">
        <v>41361</v>
      </c>
      <c r="B16" s="2">
        <v>40</v>
      </c>
      <c r="C16" s="2">
        <v>87.2</v>
      </c>
      <c r="D16" t="s">
        <v>39</v>
      </c>
      <c r="E16" t="s">
        <v>37</v>
      </c>
      <c r="F16" s="2">
        <f t="shared" si="3"/>
        <v>47.2</v>
      </c>
      <c r="G16" s="4">
        <f t="shared" si="4"/>
        <v>0.5412844036697249</v>
      </c>
      <c r="H16" s="5">
        <f t="shared" si="5"/>
        <v>97.66400000000002</v>
      </c>
      <c r="I16" s="2">
        <f t="shared" si="8"/>
        <v>50.27</v>
      </c>
      <c r="J16" s="5">
        <f t="shared" si="7"/>
        <v>47.39400000000001</v>
      </c>
      <c r="K16" s="4">
        <f t="shared" si="2"/>
        <v>0.4852760484927917</v>
      </c>
      <c r="L16">
        <v>3</v>
      </c>
    </row>
    <row r="17" spans="1:12" ht="15">
      <c r="A17" s="1">
        <v>41349</v>
      </c>
      <c r="B17" s="2">
        <v>40</v>
      </c>
      <c r="C17" s="2">
        <v>79</v>
      </c>
      <c r="D17" t="s">
        <v>34</v>
      </c>
      <c r="E17" t="s">
        <v>20</v>
      </c>
      <c r="F17" s="2">
        <f t="shared" si="3"/>
        <v>39</v>
      </c>
      <c r="G17" s="4">
        <f t="shared" si="4"/>
        <v>0.49367088607594933</v>
      </c>
      <c r="H17" s="5">
        <f t="shared" si="5"/>
        <v>88.48</v>
      </c>
      <c r="I17" s="2">
        <f aca="true" t="shared" si="9" ref="I17:I18">152.88/3</f>
        <v>50.96</v>
      </c>
      <c r="J17" s="5">
        <f t="shared" si="7"/>
        <v>37.52</v>
      </c>
      <c r="K17" s="4">
        <f t="shared" si="2"/>
        <v>0.42405063291139244</v>
      </c>
      <c r="L17">
        <v>4</v>
      </c>
    </row>
    <row r="18" spans="1:12" ht="15">
      <c r="A18" s="1">
        <v>41348</v>
      </c>
      <c r="B18" s="2">
        <v>40</v>
      </c>
      <c r="C18" s="2">
        <v>79</v>
      </c>
      <c r="D18" t="s">
        <v>34</v>
      </c>
      <c r="E18" t="s">
        <v>20</v>
      </c>
      <c r="F18" s="2">
        <f t="shared" si="3"/>
        <v>39</v>
      </c>
      <c r="G18" s="4">
        <f t="shared" si="4"/>
        <v>0.49367088607594933</v>
      </c>
      <c r="H18" s="5">
        <f t="shared" si="5"/>
        <v>88.48</v>
      </c>
      <c r="I18" s="2">
        <f t="shared" si="9"/>
        <v>50.96</v>
      </c>
      <c r="J18" s="5">
        <f t="shared" si="7"/>
        <v>37.52</v>
      </c>
      <c r="K18" s="4">
        <f t="shared" si="2"/>
        <v>0.42405063291139244</v>
      </c>
      <c r="L18">
        <v>4</v>
      </c>
    </row>
    <row r="19" spans="1:12" ht="15">
      <c r="A19" s="1">
        <v>41347</v>
      </c>
      <c r="B19" s="2">
        <v>40</v>
      </c>
      <c r="C19" s="2">
        <v>79</v>
      </c>
      <c r="D19" t="s">
        <v>34</v>
      </c>
      <c r="E19" t="s">
        <v>20</v>
      </c>
      <c r="F19" s="2">
        <f t="shared" si="3"/>
        <v>39</v>
      </c>
      <c r="G19" s="4">
        <f t="shared" si="4"/>
        <v>0.49367088607594933</v>
      </c>
      <c r="H19" s="5">
        <f t="shared" si="5"/>
        <v>88.48</v>
      </c>
      <c r="I19" s="2">
        <f>152.88/3</f>
        <v>50.96</v>
      </c>
      <c r="J19" s="5">
        <f t="shared" si="7"/>
        <v>37.52</v>
      </c>
      <c r="K19" s="4">
        <f t="shared" si="2"/>
        <v>0.42405063291139244</v>
      </c>
      <c r="L19">
        <v>4</v>
      </c>
    </row>
    <row r="20" spans="1:12" ht="15">
      <c r="A20" s="1">
        <v>41329</v>
      </c>
      <c r="B20" s="2">
        <v>45</v>
      </c>
      <c r="C20" s="2">
        <v>79</v>
      </c>
      <c r="D20" t="s">
        <v>32</v>
      </c>
      <c r="E20" t="s">
        <v>33</v>
      </c>
      <c r="F20" s="2">
        <f t="shared" si="3"/>
        <v>34</v>
      </c>
      <c r="G20" s="4">
        <f t="shared" si="4"/>
        <v>0.430379746835443</v>
      </c>
      <c r="H20" s="5">
        <f t="shared" si="5"/>
        <v>88.48</v>
      </c>
      <c r="I20" s="2">
        <v>57.22</v>
      </c>
      <c r="J20" s="5">
        <f t="shared" si="7"/>
        <v>31.260000000000005</v>
      </c>
      <c r="K20" s="4">
        <f t="shared" si="2"/>
        <v>0.35330018083182646</v>
      </c>
      <c r="L20">
        <v>3</v>
      </c>
    </row>
    <row r="21" spans="1:12" ht="15">
      <c r="A21" s="1">
        <v>41329</v>
      </c>
      <c r="B21" s="2">
        <v>34</v>
      </c>
      <c r="C21" s="2">
        <v>59</v>
      </c>
      <c r="D21" t="s">
        <v>0</v>
      </c>
      <c r="E21" t="s">
        <v>31</v>
      </c>
      <c r="F21" s="2">
        <f aca="true" t="shared" si="10" ref="F21">C21-B21</f>
        <v>25</v>
      </c>
      <c r="G21" s="4">
        <f aca="true" t="shared" si="11" ref="G21">1-(B21/C21)</f>
        <v>0.423728813559322</v>
      </c>
      <c r="H21" s="5">
        <f aca="true" t="shared" si="12" ref="H21">C21*1.12</f>
        <v>66.08000000000001</v>
      </c>
      <c r="I21" s="2">
        <f>168.8/4</f>
        <v>42.2</v>
      </c>
      <c r="J21" s="5">
        <f aca="true" t="shared" si="13" ref="J21">H21-I21</f>
        <v>23.88000000000001</v>
      </c>
      <c r="K21" s="4">
        <f t="shared" si="2"/>
        <v>0.3613801452784504</v>
      </c>
      <c r="L21">
        <v>3</v>
      </c>
    </row>
    <row r="22" spans="1:12" ht="15">
      <c r="A22" s="1">
        <v>41328</v>
      </c>
      <c r="B22" s="2">
        <v>34</v>
      </c>
      <c r="C22" s="2">
        <v>59</v>
      </c>
      <c r="D22" t="s">
        <v>0</v>
      </c>
      <c r="E22" t="s">
        <v>31</v>
      </c>
      <c r="F22" s="2">
        <f t="shared" si="3"/>
        <v>25</v>
      </c>
      <c r="G22" s="4">
        <f t="shared" si="4"/>
        <v>0.423728813559322</v>
      </c>
      <c r="H22" s="5">
        <f t="shared" si="5"/>
        <v>66.08000000000001</v>
      </c>
      <c r="I22" s="2">
        <f aca="true" t="shared" si="14" ref="I22:I24">168.8/4</f>
        <v>42.2</v>
      </c>
      <c r="J22" s="5">
        <f t="shared" si="7"/>
        <v>23.88000000000001</v>
      </c>
      <c r="K22" s="4">
        <f t="shared" si="2"/>
        <v>0.3613801452784504</v>
      </c>
      <c r="L22">
        <v>3</v>
      </c>
    </row>
    <row r="23" spans="1:12" ht="15">
      <c r="A23" s="1">
        <v>41327</v>
      </c>
      <c r="B23" s="2">
        <v>34</v>
      </c>
      <c r="C23" s="2">
        <v>59</v>
      </c>
      <c r="D23" t="s">
        <v>0</v>
      </c>
      <c r="E23" t="s">
        <v>31</v>
      </c>
      <c r="F23" s="2">
        <f t="shared" si="3"/>
        <v>25</v>
      </c>
      <c r="G23" s="4">
        <f t="shared" si="4"/>
        <v>0.423728813559322</v>
      </c>
      <c r="H23" s="5">
        <f t="shared" si="5"/>
        <v>66.08000000000001</v>
      </c>
      <c r="I23" s="2">
        <f t="shared" si="14"/>
        <v>42.2</v>
      </c>
      <c r="J23" s="5">
        <f t="shared" si="7"/>
        <v>23.88000000000001</v>
      </c>
      <c r="K23" s="4">
        <f t="shared" si="2"/>
        <v>0.3613801452784504</v>
      </c>
      <c r="L23">
        <v>3</v>
      </c>
    </row>
    <row r="24" spans="1:12" ht="15">
      <c r="A24" s="1">
        <v>41326</v>
      </c>
      <c r="B24" s="2">
        <v>34</v>
      </c>
      <c r="C24" s="2">
        <v>59</v>
      </c>
      <c r="D24" t="s">
        <v>0</v>
      </c>
      <c r="E24" t="s">
        <v>31</v>
      </c>
      <c r="F24" s="2">
        <f t="shared" si="3"/>
        <v>25</v>
      </c>
      <c r="G24" s="4">
        <f t="shared" si="4"/>
        <v>0.423728813559322</v>
      </c>
      <c r="H24" s="5">
        <f t="shared" si="5"/>
        <v>66.08000000000001</v>
      </c>
      <c r="I24" s="2">
        <f t="shared" si="14"/>
        <v>42.2</v>
      </c>
      <c r="J24" s="5">
        <f t="shared" si="7"/>
        <v>23.88000000000001</v>
      </c>
      <c r="K24" s="4">
        <f t="shared" si="2"/>
        <v>0.3613801452784504</v>
      </c>
      <c r="L24">
        <v>3</v>
      </c>
    </row>
    <row r="25" spans="1:12" ht="15">
      <c r="A25" s="1">
        <v>41315</v>
      </c>
      <c r="B25" s="2">
        <v>44</v>
      </c>
      <c r="C25" s="2">
        <v>209</v>
      </c>
      <c r="D25" t="s">
        <v>11</v>
      </c>
      <c r="E25" t="s">
        <v>30</v>
      </c>
      <c r="F25" s="2">
        <f t="shared" si="3"/>
        <v>165</v>
      </c>
      <c r="G25" s="4">
        <f t="shared" si="4"/>
        <v>0.7894736842105263</v>
      </c>
      <c r="H25" s="5">
        <f t="shared" si="5"/>
        <v>234.08</v>
      </c>
      <c r="I25" s="2">
        <f>161.55/3</f>
        <v>53.85</v>
      </c>
      <c r="J25" s="5">
        <f t="shared" si="7"/>
        <v>180.23000000000002</v>
      </c>
      <c r="K25" s="4">
        <f t="shared" si="2"/>
        <v>0.7699504442925496</v>
      </c>
      <c r="L25">
        <v>3.5</v>
      </c>
    </row>
    <row r="26" spans="1:12" ht="15">
      <c r="A26" s="1">
        <v>41314</v>
      </c>
      <c r="B26" s="2">
        <v>44</v>
      </c>
      <c r="C26" s="2">
        <v>159</v>
      </c>
      <c r="D26" t="s">
        <v>11</v>
      </c>
      <c r="E26" t="s">
        <v>30</v>
      </c>
      <c r="F26" s="2">
        <f t="shared" si="3"/>
        <v>115</v>
      </c>
      <c r="G26" s="4">
        <f t="shared" si="4"/>
        <v>0.7232704402515724</v>
      </c>
      <c r="H26" s="5">
        <f t="shared" si="5"/>
        <v>178.08</v>
      </c>
      <c r="I26" s="2">
        <f aca="true" t="shared" si="15" ref="I26:I27">161.55/3</f>
        <v>53.85</v>
      </c>
      <c r="J26" s="5">
        <f t="shared" si="7"/>
        <v>124.23000000000002</v>
      </c>
      <c r="K26" s="4">
        <f t="shared" si="2"/>
        <v>0.6976078167115903</v>
      </c>
      <c r="L26">
        <v>3.5</v>
      </c>
    </row>
    <row r="27" spans="1:12" ht="15">
      <c r="A27" s="1">
        <v>41313</v>
      </c>
      <c r="B27" s="2">
        <v>44</v>
      </c>
      <c r="C27" s="2">
        <v>159</v>
      </c>
      <c r="D27" t="s">
        <v>11</v>
      </c>
      <c r="E27" t="s">
        <v>30</v>
      </c>
      <c r="F27" s="2">
        <f t="shared" si="3"/>
        <v>115</v>
      </c>
      <c r="G27" s="4">
        <f t="shared" si="4"/>
        <v>0.7232704402515724</v>
      </c>
      <c r="H27" s="5">
        <f t="shared" si="5"/>
        <v>178.08</v>
      </c>
      <c r="I27" s="2">
        <f t="shared" si="15"/>
        <v>53.85</v>
      </c>
      <c r="J27" s="5">
        <f t="shared" si="7"/>
        <v>124.23000000000002</v>
      </c>
      <c r="K27" s="4">
        <f t="shared" si="2"/>
        <v>0.6976078167115903</v>
      </c>
      <c r="L27">
        <v>3.5</v>
      </c>
    </row>
    <row r="28" spans="1:12" ht="15">
      <c r="A28" s="1">
        <v>41300</v>
      </c>
      <c r="B28" s="2">
        <v>61</v>
      </c>
      <c r="C28" s="2">
        <v>159</v>
      </c>
      <c r="D28" t="s">
        <v>11</v>
      </c>
      <c r="E28" t="s">
        <v>29</v>
      </c>
      <c r="F28" s="2">
        <f t="shared" si="3"/>
        <v>98</v>
      </c>
      <c r="G28" s="4">
        <f t="shared" si="4"/>
        <v>0.6163522012578616</v>
      </c>
      <c r="H28" s="5">
        <f t="shared" si="5"/>
        <v>178.08</v>
      </c>
      <c r="I28" s="2">
        <f aca="true" t="shared" si="16" ref="I28:I29">220.38/3</f>
        <v>73.46</v>
      </c>
      <c r="J28" s="5">
        <f t="shared" si="7"/>
        <v>104.62000000000002</v>
      </c>
      <c r="K28" s="4">
        <f t="shared" si="2"/>
        <v>0.5874887690925428</v>
      </c>
      <c r="L28">
        <v>4</v>
      </c>
    </row>
    <row r="29" spans="1:12" ht="15">
      <c r="A29" s="1">
        <v>41299</v>
      </c>
      <c r="B29" s="2">
        <v>61</v>
      </c>
      <c r="C29" s="2">
        <v>159</v>
      </c>
      <c r="D29" t="s">
        <v>11</v>
      </c>
      <c r="E29" t="s">
        <v>29</v>
      </c>
      <c r="F29" s="2">
        <f t="shared" si="3"/>
        <v>98</v>
      </c>
      <c r="G29" s="4">
        <f t="shared" si="4"/>
        <v>0.6163522012578616</v>
      </c>
      <c r="H29" s="5">
        <f t="shared" si="5"/>
        <v>178.08</v>
      </c>
      <c r="I29" s="2">
        <f t="shared" si="16"/>
        <v>73.46</v>
      </c>
      <c r="J29" s="5">
        <f t="shared" si="7"/>
        <v>104.62000000000002</v>
      </c>
      <c r="K29" s="4">
        <f t="shared" si="2"/>
        <v>0.5874887690925428</v>
      </c>
      <c r="L29">
        <v>4</v>
      </c>
    </row>
    <row r="30" spans="1:12" ht="15">
      <c r="A30" s="1">
        <v>41298</v>
      </c>
      <c r="B30" s="2">
        <v>61</v>
      </c>
      <c r="C30" s="2">
        <v>159</v>
      </c>
      <c r="D30" t="s">
        <v>11</v>
      </c>
      <c r="E30" t="s">
        <v>29</v>
      </c>
      <c r="F30" s="2">
        <f t="shared" si="3"/>
        <v>98</v>
      </c>
      <c r="G30" s="4">
        <f t="shared" si="4"/>
        <v>0.6163522012578616</v>
      </c>
      <c r="H30" s="5">
        <f t="shared" si="5"/>
        <v>178.08</v>
      </c>
      <c r="I30" s="2">
        <f>220.38/3</f>
        <v>73.46</v>
      </c>
      <c r="J30" s="5">
        <f t="shared" si="7"/>
        <v>104.62000000000002</v>
      </c>
      <c r="K30" s="4">
        <f t="shared" si="2"/>
        <v>0.5874887690925428</v>
      </c>
      <c r="L30">
        <v>4</v>
      </c>
    </row>
    <row r="31" spans="1:12" ht="15">
      <c r="A31" s="1">
        <v>41288</v>
      </c>
      <c r="B31" s="2">
        <v>56</v>
      </c>
      <c r="C31" s="2">
        <v>90</v>
      </c>
      <c r="D31" t="s">
        <v>28</v>
      </c>
      <c r="E31" t="s">
        <v>60</v>
      </c>
      <c r="F31" s="2">
        <f t="shared" si="3"/>
        <v>34</v>
      </c>
      <c r="G31" s="4">
        <f t="shared" si="4"/>
        <v>0.37777777777777777</v>
      </c>
      <c r="H31" s="5">
        <f t="shared" si="5"/>
        <v>100.80000000000001</v>
      </c>
      <c r="I31" s="7">
        <v>71.05</v>
      </c>
      <c r="J31" s="5">
        <f t="shared" si="7"/>
        <v>29.750000000000014</v>
      </c>
      <c r="K31" s="4">
        <f t="shared" si="2"/>
        <v>0.29513888888888895</v>
      </c>
      <c r="L31">
        <v>4</v>
      </c>
    </row>
    <row r="32" spans="1:12" ht="15">
      <c r="A32" s="1">
        <v>41287</v>
      </c>
      <c r="B32" s="2">
        <v>49</v>
      </c>
      <c r="C32" s="2">
        <v>135</v>
      </c>
      <c r="D32" t="s">
        <v>16</v>
      </c>
      <c r="E32" t="s">
        <v>59</v>
      </c>
      <c r="F32" s="2">
        <f t="shared" si="3"/>
        <v>86</v>
      </c>
      <c r="G32" s="4">
        <f t="shared" si="4"/>
        <v>0.6370370370370371</v>
      </c>
      <c r="H32" s="5">
        <f t="shared" si="5"/>
        <v>151.20000000000002</v>
      </c>
      <c r="I32" s="7">
        <v>61.77</v>
      </c>
      <c r="J32" s="5">
        <f t="shared" si="7"/>
        <v>89.43</v>
      </c>
      <c r="K32" s="4">
        <f t="shared" si="2"/>
        <v>0.591468253968254</v>
      </c>
      <c r="L32">
        <v>3.5</v>
      </c>
    </row>
    <row r="33" spans="1:12" ht="15">
      <c r="A33" s="1">
        <v>41286</v>
      </c>
      <c r="B33" s="2">
        <v>46</v>
      </c>
      <c r="C33" s="2">
        <v>89</v>
      </c>
      <c r="D33" t="s">
        <v>26</v>
      </c>
      <c r="E33" t="s">
        <v>27</v>
      </c>
      <c r="F33" s="2">
        <f t="shared" si="3"/>
        <v>43</v>
      </c>
      <c r="G33" s="4">
        <f t="shared" si="4"/>
        <v>0.4831460674157303</v>
      </c>
      <c r="H33" s="5">
        <f t="shared" si="5"/>
        <v>99.68</v>
      </c>
      <c r="I33" s="2">
        <f>111.9/2</f>
        <v>55.95</v>
      </c>
      <c r="J33" s="5">
        <f t="shared" si="7"/>
        <v>43.730000000000004</v>
      </c>
      <c r="K33" s="4">
        <f t="shared" si="2"/>
        <v>0.4387038523274478</v>
      </c>
      <c r="L33">
        <v>3</v>
      </c>
    </row>
    <row r="34" spans="1:12" ht="15">
      <c r="A34" s="1">
        <v>41285</v>
      </c>
      <c r="B34" s="2">
        <v>46</v>
      </c>
      <c r="C34" s="2">
        <v>89</v>
      </c>
      <c r="D34" t="s">
        <v>26</v>
      </c>
      <c r="E34" t="s">
        <v>27</v>
      </c>
      <c r="F34" s="2">
        <f t="shared" si="3"/>
        <v>43</v>
      </c>
      <c r="G34" s="4">
        <f t="shared" si="4"/>
        <v>0.4831460674157303</v>
      </c>
      <c r="H34" s="5">
        <f t="shared" si="5"/>
        <v>99.68</v>
      </c>
      <c r="I34" s="2">
        <f>111.9/2</f>
        <v>55.95</v>
      </c>
      <c r="J34" s="5">
        <f t="shared" si="7"/>
        <v>43.730000000000004</v>
      </c>
      <c r="K34" s="4">
        <f t="shared" si="2"/>
        <v>0.4387038523274478</v>
      </c>
      <c r="L34">
        <v>3</v>
      </c>
    </row>
    <row r="35" spans="1:12" ht="15">
      <c r="A35" s="1">
        <v>41116</v>
      </c>
      <c r="B35" s="2">
        <v>45</v>
      </c>
      <c r="C35" s="2">
        <v>169</v>
      </c>
      <c r="D35" t="s">
        <v>0</v>
      </c>
      <c r="E35" t="s">
        <v>20</v>
      </c>
      <c r="F35" s="2">
        <f t="shared" si="3"/>
        <v>124</v>
      </c>
      <c r="G35" s="4">
        <f t="shared" si="4"/>
        <v>0.7337278106508875</v>
      </c>
      <c r="H35" s="5">
        <f t="shared" si="5"/>
        <v>189.28000000000003</v>
      </c>
      <c r="I35" s="2">
        <f>111.98/2</f>
        <v>55.99</v>
      </c>
      <c r="J35" s="5">
        <f t="shared" si="7"/>
        <v>133.29000000000002</v>
      </c>
      <c r="K35" s="4">
        <f t="shared" si="2"/>
        <v>0.7041948436179206</v>
      </c>
      <c r="L35">
        <v>3</v>
      </c>
    </row>
    <row r="36" spans="1:12" ht="15">
      <c r="A36" s="1">
        <v>41115</v>
      </c>
      <c r="B36" s="2">
        <v>45</v>
      </c>
      <c r="C36" s="2">
        <v>169</v>
      </c>
      <c r="D36" t="s">
        <v>0</v>
      </c>
      <c r="E36" t="s">
        <v>20</v>
      </c>
      <c r="F36" s="2">
        <f t="shared" si="3"/>
        <v>124</v>
      </c>
      <c r="G36" s="4">
        <f t="shared" si="4"/>
        <v>0.7337278106508875</v>
      </c>
      <c r="H36" s="5">
        <f t="shared" si="5"/>
        <v>189.28000000000003</v>
      </c>
      <c r="I36" s="2">
        <f>111.98/2</f>
        <v>55.99</v>
      </c>
      <c r="J36" s="5">
        <f t="shared" si="7"/>
        <v>133.29000000000002</v>
      </c>
      <c r="K36" s="4">
        <f t="shared" si="2"/>
        <v>0.7041948436179206</v>
      </c>
      <c r="L36">
        <v>3</v>
      </c>
    </row>
    <row r="37" spans="1:12" ht="15">
      <c r="A37" s="1">
        <v>41114</v>
      </c>
      <c r="B37" s="2">
        <v>55</v>
      </c>
      <c r="C37" s="2">
        <v>135</v>
      </c>
      <c r="D37" t="s">
        <v>18</v>
      </c>
      <c r="E37" t="s">
        <v>19</v>
      </c>
      <c r="F37" s="2">
        <f t="shared" si="3"/>
        <v>80</v>
      </c>
      <c r="G37" s="4">
        <f t="shared" si="4"/>
        <v>0.5925925925925926</v>
      </c>
      <c r="H37" s="5">
        <f t="shared" si="5"/>
        <v>151.20000000000002</v>
      </c>
      <c r="I37" s="2">
        <v>71.55</v>
      </c>
      <c r="J37" s="5">
        <f t="shared" si="7"/>
        <v>79.65000000000002</v>
      </c>
      <c r="K37" s="4">
        <f t="shared" si="2"/>
        <v>0.5267857142857144</v>
      </c>
      <c r="L37">
        <v>3.5</v>
      </c>
    </row>
    <row r="38" spans="1:12" ht="15">
      <c r="A38" s="1">
        <v>41113</v>
      </c>
      <c r="B38" s="2">
        <v>45</v>
      </c>
      <c r="C38" s="2">
        <v>139</v>
      </c>
      <c r="D38" t="s">
        <v>16</v>
      </c>
      <c r="E38" t="s">
        <v>17</v>
      </c>
      <c r="F38" s="2">
        <f t="shared" si="3"/>
        <v>94</v>
      </c>
      <c r="G38" s="4">
        <f t="shared" si="4"/>
        <v>0.6762589928057554</v>
      </c>
      <c r="H38" s="5">
        <f t="shared" si="5"/>
        <v>155.68</v>
      </c>
      <c r="I38" s="2">
        <v>59.25</v>
      </c>
      <c r="J38" s="5">
        <f t="shared" si="7"/>
        <v>96.43</v>
      </c>
      <c r="K38" s="4">
        <f t="shared" si="2"/>
        <v>0.6194116135662898</v>
      </c>
      <c r="L38">
        <v>3</v>
      </c>
    </row>
    <row r="39" spans="1:12" ht="15">
      <c r="A39" s="1">
        <v>41109</v>
      </c>
      <c r="B39" s="2">
        <v>60</v>
      </c>
      <c r="C39" s="2">
        <v>89</v>
      </c>
      <c r="D39" t="s">
        <v>57</v>
      </c>
      <c r="E39" t="s">
        <v>58</v>
      </c>
      <c r="F39" s="2">
        <f aca="true" t="shared" si="17" ref="F39:F41">C39-B39</f>
        <v>29</v>
      </c>
      <c r="G39" s="4">
        <f aca="true" t="shared" si="18" ref="G39:G41">1-(B39/C39)</f>
        <v>0.3258426966292135</v>
      </c>
      <c r="H39" s="5">
        <f aca="true" t="shared" si="19" ref="H39:H41">C39*1.12</f>
        <v>99.68</v>
      </c>
      <c r="I39" s="2">
        <v>73.49</v>
      </c>
      <c r="J39" s="5">
        <f t="shared" si="7"/>
        <v>26.190000000000012</v>
      </c>
      <c r="K39" s="4">
        <f t="shared" si="2"/>
        <v>0.2627407704654897</v>
      </c>
      <c r="L39">
        <v>2</v>
      </c>
    </row>
    <row r="40" spans="1:12" ht="15">
      <c r="A40" s="1">
        <v>41108</v>
      </c>
      <c r="B40" s="2">
        <v>100</v>
      </c>
      <c r="C40" s="2">
        <v>129</v>
      </c>
      <c r="D40" t="s">
        <v>55</v>
      </c>
      <c r="E40" t="s">
        <v>56</v>
      </c>
      <c r="F40" s="2">
        <f t="shared" si="17"/>
        <v>29</v>
      </c>
      <c r="G40" s="4">
        <f t="shared" si="18"/>
        <v>0.22480620155038755</v>
      </c>
      <c r="H40" s="5">
        <f t="shared" si="19"/>
        <v>144.48000000000002</v>
      </c>
      <c r="I40" s="2">
        <v>118.09</v>
      </c>
      <c r="J40" s="5">
        <f t="shared" si="7"/>
        <v>26.390000000000015</v>
      </c>
      <c r="K40" s="4">
        <f t="shared" si="2"/>
        <v>0.18265503875969002</v>
      </c>
      <c r="L40">
        <v>2.5</v>
      </c>
    </row>
    <row r="41" spans="1:12" ht="15">
      <c r="A41" s="1">
        <v>41107</v>
      </c>
      <c r="B41" s="2">
        <v>70</v>
      </c>
      <c r="C41" s="2">
        <v>85</v>
      </c>
      <c r="D41" t="s">
        <v>54</v>
      </c>
      <c r="E41" t="s">
        <v>53</v>
      </c>
      <c r="F41" s="2">
        <f t="shared" si="17"/>
        <v>15</v>
      </c>
      <c r="G41" s="4">
        <f t="shared" si="18"/>
        <v>0.17647058823529416</v>
      </c>
      <c r="H41" s="5">
        <f t="shared" si="19"/>
        <v>95.2</v>
      </c>
      <c r="I41" s="2">
        <v>87.97</v>
      </c>
      <c r="J41" s="5">
        <f t="shared" si="7"/>
        <v>7.230000000000004</v>
      </c>
      <c r="K41" s="4">
        <f t="shared" si="2"/>
        <v>0.07594537815126057</v>
      </c>
      <c r="L41">
        <v>3</v>
      </c>
    </row>
    <row r="42" spans="1:12" ht="15">
      <c r="A42" s="1">
        <v>41106</v>
      </c>
      <c r="B42" s="2">
        <v>70</v>
      </c>
      <c r="C42" s="2">
        <v>85</v>
      </c>
      <c r="D42" t="s">
        <v>9</v>
      </c>
      <c r="E42" t="s">
        <v>15</v>
      </c>
      <c r="F42" s="2">
        <f t="shared" si="3"/>
        <v>15</v>
      </c>
      <c r="G42" s="4">
        <f t="shared" si="4"/>
        <v>0.17647058823529416</v>
      </c>
      <c r="H42" s="5">
        <f t="shared" si="5"/>
        <v>95.2</v>
      </c>
      <c r="I42" s="2">
        <v>87.36</v>
      </c>
      <c r="J42" s="5">
        <f t="shared" si="7"/>
        <v>7.840000000000003</v>
      </c>
      <c r="K42" s="4">
        <f t="shared" si="2"/>
        <v>0.08235294117647063</v>
      </c>
      <c r="L42">
        <v>3</v>
      </c>
    </row>
    <row r="43" spans="1:12" ht="15">
      <c r="A43" s="1">
        <v>41104</v>
      </c>
      <c r="B43" s="2">
        <v>55</v>
      </c>
      <c r="C43" s="2">
        <v>99</v>
      </c>
      <c r="D43" t="s">
        <v>13</v>
      </c>
      <c r="E43" t="s">
        <v>14</v>
      </c>
      <c r="F43" s="2">
        <f t="shared" si="3"/>
        <v>44</v>
      </c>
      <c r="G43" s="4">
        <f t="shared" si="4"/>
        <v>0.4444444444444444</v>
      </c>
      <c r="H43" s="5">
        <f t="shared" si="5"/>
        <v>110.88000000000001</v>
      </c>
      <c r="I43" s="2">
        <v>68.41</v>
      </c>
      <c r="J43" s="5">
        <f t="shared" si="7"/>
        <v>42.47000000000001</v>
      </c>
      <c r="K43" s="4">
        <f t="shared" si="2"/>
        <v>0.38302669552669566</v>
      </c>
      <c r="L43">
        <v>3</v>
      </c>
    </row>
    <row r="44" spans="1:12" ht="15">
      <c r="A44" s="1">
        <v>41103</v>
      </c>
      <c r="B44" s="2">
        <v>84</v>
      </c>
      <c r="C44" s="2">
        <v>249</v>
      </c>
      <c r="D44" t="s">
        <v>11</v>
      </c>
      <c r="E44" t="s">
        <v>12</v>
      </c>
      <c r="F44" s="2">
        <f t="shared" si="3"/>
        <v>165</v>
      </c>
      <c r="G44" s="4">
        <f t="shared" si="4"/>
        <v>0.6626506024096386</v>
      </c>
      <c r="H44" s="5">
        <f t="shared" si="5"/>
        <v>278.88000000000005</v>
      </c>
      <c r="I44" s="2">
        <f>202.62/2</f>
        <v>101.31</v>
      </c>
      <c r="J44" s="5">
        <f t="shared" si="7"/>
        <v>177.57000000000005</v>
      </c>
      <c r="K44" s="4">
        <f t="shared" si="2"/>
        <v>0.6367254733218589</v>
      </c>
      <c r="L44">
        <v>3.5</v>
      </c>
    </row>
    <row r="45" spans="1:12" ht="15">
      <c r="A45" s="1">
        <v>41102</v>
      </c>
      <c r="B45" s="2">
        <v>84</v>
      </c>
      <c r="C45" s="2">
        <v>249</v>
      </c>
      <c r="D45" t="s">
        <v>11</v>
      </c>
      <c r="E45" t="s">
        <v>12</v>
      </c>
      <c r="F45" s="2">
        <f t="shared" si="3"/>
        <v>165</v>
      </c>
      <c r="G45" s="4">
        <f t="shared" si="4"/>
        <v>0.6626506024096386</v>
      </c>
      <c r="H45" s="5">
        <f t="shared" si="5"/>
        <v>278.88000000000005</v>
      </c>
      <c r="I45" s="2">
        <f>202.62/2</f>
        <v>101.31</v>
      </c>
      <c r="J45" s="5">
        <f t="shared" si="7"/>
        <v>177.57000000000005</v>
      </c>
      <c r="K45" s="4">
        <f t="shared" si="2"/>
        <v>0.6367254733218589</v>
      </c>
      <c r="L45">
        <v>3.5</v>
      </c>
    </row>
    <row r="46" spans="1:12" ht="15">
      <c r="A46" s="1">
        <v>41101</v>
      </c>
      <c r="B46" s="2">
        <v>85</v>
      </c>
      <c r="C46" s="2">
        <v>120</v>
      </c>
      <c r="D46" t="s">
        <v>9</v>
      </c>
      <c r="E46" t="s">
        <v>10</v>
      </c>
      <c r="F46" s="2">
        <f t="shared" si="3"/>
        <v>35</v>
      </c>
      <c r="G46" s="4">
        <f t="shared" si="4"/>
        <v>0.29166666666666663</v>
      </c>
      <c r="H46" s="5">
        <f t="shared" si="5"/>
        <v>134.4</v>
      </c>
      <c r="I46" s="7">
        <v>102.9</v>
      </c>
      <c r="J46" s="5">
        <f t="shared" si="7"/>
        <v>31.5</v>
      </c>
      <c r="K46" s="4">
        <f t="shared" si="2"/>
        <v>0.234375</v>
      </c>
      <c r="L46">
        <v>2.5</v>
      </c>
    </row>
    <row r="47" spans="1:12" ht="15">
      <c r="A47" s="1">
        <v>41100</v>
      </c>
      <c r="B47" s="2">
        <v>78</v>
      </c>
      <c r="C47" s="2">
        <v>120</v>
      </c>
      <c r="D47" t="s">
        <v>7</v>
      </c>
      <c r="E47" t="s">
        <v>8</v>
      </c>
      <c r="F47" s="2">
        <f t="shared" si="3"/>
        <v>42</v>
      </c>
      <c r="G47" s="4">
        <f t="shared" si="4"/>
        <v>0.35</v>
      </c>
      <c r="H47" s="5">
        <f t="shared" si="5"/>
        <v>134.4</v>
      </c>
      <c r="I47" s="7">
        <v>94.43</v>
      </c>
      <c r="J47" s="5">
        <f t="shared" si="7"/>
        <v>39.97</v>
      </c>
      <c r="K47" s="4">
        <f t="shared" si="2"/>
        <v>0.2973958333333333</v>
      </c>
      <c r="L47">
        <v>2.5</v>
      </c>
    </row>
    <row r="48" spans="1:12" ht="15">
      <c r="A48" s="1">
        <v>41099</v>
      </c>
      <c r="B48" s="2">
        <v>86</v>
      </c>
      <c r="C48" s="2">
        <v>169</v>
      </c>
      <c r="D48" t="s">
        <v>5</v>
      </c>
      <c r="E48" t="s">
        <v>6</v>
      </c>
      <c r="F48" s="2">
        <f t="shared" si="3"/>
        <v>83</v>
      </c>
      <c r="G48" s="4">
        <f t="shared" si="4"/>
        <v>0.49112426035502954</v>
      </c>
      <c r="H48" s="5">
        <f t="shared" si="5"/>
        <v>189.28000000000003</v>
      </c>
      <c r="I48" s="2">
        <f>305.04/3</f>
        <v>101.68</v>
      </c>
      <c r="J48" s="5">
        <f t="shared" si="7"/>
        <v>87.60000000000002</v>
      </c>
      <c r="K48" s="4">
        <f t="shared" si="2"/>
        <v>0.46280642434488595</v>
      </c>
      <c r="L48">
        <v>5</v>
      </c>
    </row>
    <row r="49" spans="1:12" ht="15">
      <c r="A49" s="1">
        <v>41098</v>
      </c>
      <c r="B49" s="2">
        <v>86</v>
      </c>
      <c r="C49" s="2">
        <v>169</v>
      </c>
      <c r="D49" t="s">
        <v>5</v>
      </c>
      <c r="E49" t="s">
        <v>6</v>
      </c>
      <c r="F49" s="2">
        <f t="shared" si="3"/>
        <v>83</v>
      </c>
      <c r="G49" s="4">
        <f t="shared" si="4"/>
        <v>0.49112426035502954</v>
      </c>
      <c r="H49" s="5">
        <f t="shared" si="5"/>
        <v>189.28000000000003</v>
      </c>
      <c r="I49" s="2">
        <f aca="true" t="shared" si="20" ref="I49:I50">305.04/3</f>
        <v>101.68</v>
      </c>
      <c r="J49" s="5">
        <f t="shared" si="7"/>
        <v>87.60000000000002</v>
      </c>
      <c r="K49" s="4">
        <f t="shared" si="2"/>
        <v>0.46280642434488595</v>
      </c>
      <c r="L49">
        <v>5</v>
      </c>
    </row>
    <row r="50" spans="1:12" ht="15">
      <c r="A50" s="1">
        <v>41097</v>
      </c>
      <c r="B50" s="2">
        <v>86</v>
      </c>
      <c r="C50" s="2">
        <v>169</v>
      </c>
      <c r="D50" t="s">
        <v>5</v>
      </c>
      <c r="E50" t="s">
        <v>6</v>
      </c>
      <c r="F50" s="2">
        <f t="shared" si="3"/>
        <v>83</v>
      </c>
      <c r="G50" s="4">
        <f t="shared" si="4"/>
        <v>0.49112426035502954</v>
      </c>
      <c r="H50" s="5">
        <f t="shared" si="5"/>
        <v>189.28000000000003</v>
      </c>
      <c r="I50" s="2">
        <f t="shared" si="20"/>
        <v>101.68</v>
      </c>
      <c r="J50" s="5">
        <f t="shared" si="7"/>
        <v>87.60000000000002</v>
      </c>
      <c r="K50" s="4">
        <f t="shared" si="2"/>
        <v>0.46280642434488595</v>
      </c>
      <c r="L50">
        <v>5</v>
      </c>
    </row>
    <row r="51" spans="1:12" ht="15">
      <c r="A51" s="1">
        <v>41094</v>
      </c>
      <c r="B51" s="2">
        <v>47</v>
      </c>
      <c r="C51" s="2">
        <v>79</v>
      </c>
      <c r="D51" t="s">
        <v>0</v>
      </c>
      <c r="E51" t="s">
        <v>4</v>
      </c>
      <c r="F51" s="2">
        <f t="shared" si="3"/>
        <v>32</v>
      </c>
      <c r="G51" s="4">
        <f t="shared" si="4"/>
        <v>0.40506329113924056</v>
      </c>
      <c r="H51" s="5">
        <f t="shared" si="5"/>
        <v>88.48</v>
      </c>
      <c r="I51" s="2">
        <f>114.64/2</f>
        <v>57.32</v>
      </c>
      <c r="J51" s="5">
        <f t="shared" si="7"/>
        <v>31.160000000000004</v>
      </c>
      <c r="K51" s="4">
        <f t="shared" si="2"/>
        <v>0.35216998191681737</v>
      </c>
      <c r="L51">
        <v>3</v>
      </c>
    </row>
    <row r="52" spans="1:12" ht="15">
      <c r="A52" s="1">
        <v>41093</v>
      </c>
      <c r="B52" s="2">
        <v>47</v>
      </c>
      <c r="C52" s="2">
        <v>79</v>
      </c>
      <c r="D52" t="s">
        <v>0</v>
      </c>
      <c r="E52" t="s">
        <v>4</v>
      </c>
      <c r="F52" s="2">
        <f t="shared" si="3"/>
        <v>32</v>
      </c>
      <c r="G52" s="4">
        <f t="shared" si="4"/>
        <v>0.40506329113924056</v>
      </c>
      <c r="H52" s="5">
        <f t="shared" si="5"/>
        <v>88.48</v>
      </c>
      <c r="I52" s="2">
        <f>114.64/2</f>
        <v>57.32</v>
      </c>
      <c r="J52" s="5">
        <f t="shared" si="7"/>
        <v>31.160000000000004</v>
      </c>
      <c r="K52" s="4">
        <f t="shared" si="2"/>
        <v>0.35216998191681737</v>
      </c>
      <c r="L52">
        <v>3</v>
      </c>
    </row>
    <row r="53" spans="1:12" ht="15">
      <c r="A53" s="1">
        <v>41092</v>
      </c>
      <c r="B53" s="2">
        <v>89</v>
      </c>
      <c r="C53" s="2">
        <v>159</v>
      </c>
      <c r="D53" t="s">
        <v>1</v>
      </c>
      <c r="E53" t="s">
        <v>3</v>
      </c>
      <c r="F53" s="2">
        <f t="shared" si="3"/>
        <v>70</v>
      </c>
      <c r="G53" s="4">
        <f t="shared" si="4"/>
        <v>0.44025157232704404</v>
      </c>
      <c r="H53" s="5">
        <f t="shared" si="5"/>
        <v>178.08</v>
      </c>
      <c r="I53" s="2">
        <f>210.28/2</f>
        <v>105.14</v>
      </c>
      <c r="J53" s="5">
        <f t="shared" si="7"/>
        <v>72.94000000000001</v>
      </c>
      <c r="K53" s="4">
        <f t="shared" si="2"/>
        <v>0.40959119496855345</v>
      </c>
      <c r="L53">
        <v>2.5</v>
      </c>
    </row>
    <row r="54" spans="1:12" ht="15">
      <c r="A54" s="1">
        <v>41091</v>
      </c>
      <c r="B54" s="2">
        <v>89</v>
      </c>
      <c r="C54" s="2">
        <v>159</v>
      </c>
      <c r="D54" t="s">
        <v>1</v>
      </c>
      <c r="E54" t="s">
        <v>3</v>
      </c>
      <c r="F54" s="2">
        <f t="shared" si="3"/>
        <v>70</v>
      </c>
      <c r="G54" s="4">
        <f t="shared" si="4"/>
        <v>0.44025157232704404</v>
      </c>
      <c r="H54" s="5">
        <f t="shared" si="5"/>
        <v>178.08</v>
      </c>
      <c r="I54" s="2">
        <f>210.28/2</f>
        <v>105.14</v>
      </c>
      <c r="J54" s="5">
        <f t="shared" si="7"/>
        <v>72.94000000000001</v>
      </c>
      <c r="K54" s="4">
        <f t="shared" si="2"/>
        <v>0.40959119496855345</v>
      </c>
      <c r="L54">
        <v>2.5</v>
      </c>
    </row>
    <row r="55" spans="1:12" ht="15">
      <c r="A55" s="1">
        <v>41090</v>
      </c>
      <c r="B55" s="2">
        <v>51</v>
      </c>
      <c r="C55" s="2">
        <v>99</v>
      </c>
      <c r="D55" t="s">
        <v>0</v>
      </c>
      <c r="E55" t="s">
        <v>2</v>
      </c>
      <c r="F55" s="2">
        <f t="shared" si="3"/>
        <v>48</v>
      </c>
      <c r="G55" s="4">
        <f t="shared" si="4"/>
        <v>0.48484848484848486</v>
      </c>
      <c r="H55" s="5">
        <f t="shared" si="5"/>
        <v>110.88000000000001</v>
      </c>
      <c r="I55" s="7">
        <v>66.19</v>
      </c>
      <c r="J55" s="5">
        <f t="shared" si="7"/>
        <v>44.69000000000001</v>
      </c>
      <c r="K55" s="4">
        <f t="shared" si="2"/>
        <v>0.4030483405483406</v>
      </c>
      <c r="L55">
        <v>3</v>
      </c>
    </row>
  </sheetData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Paul.Jackson</dc:creator>
  <cp:keywords/>
  <dc:description/>
  <cp:lastModifiedBy>Paul.Jackson</cp:lastModifiedBy>
  <cp:lastPrinted>2013-05-02T00:00:43Z</cp:lastPrinted>
  <dcterms:created xsi:type="dcterms:W3CDTF">2013-03-18T01:27:39Z</dcterms:created>
  <dcterms:modified xsi:type="dcterms:W3CDTF">2013-05-02T00:03:27Z</dcterms:modified>
  <cp:category/>
  <cp:version/>
  <cp:contentType/>
  <cp:contentStatus/>
</cp:coreProperties>
</file>